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360" windowHeight="5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<sst xmlns="http://schemas.openxmlformats.org/spreadsheetml/2006/main" count="102" uniqueCount="69">
  <si>
    <t>UUCC Tax Cut Calculator</t>
  </si>
  <si>
    <t xml:space="preserve">     (Enter 'S' for single, 'H' for head of household,</t>
  </si>
  <si>
    <t xml:space="preserve">      or 'M' for married filing jointly)</t>
  </si>
  <si>
    <t>Current</t>
  </si>
  <si>
    <t>Law</t>
  </si>
  <si>
    <t>With</t>
  </si>
  <si>
    <t>UUCC</t>
  </si>
  <si>
    <t>Your exemption amount is:</t>
  </si>
  <si>
    <t>Your taxable income is:</t>
  </si>
  <si>
    <t>Your benefit under the Earned Income Tax Credit:</t>
  </si>
  <si>
    <t>single, no children</t>
  </si>
  <si>
    <t>head of household</t>
  </si>
  <si>
    <t>married joint</t>
  </si>
  <si>
    <t>Tax Year 1999</t>
  </si>
  <si>
    <t>This is not an official or legally acceptable IRS form.</t>
  </si>
  <si>
    <t>No children</t>
  </si>
  <si>
    <t>One Child</t>
  </si>
  <si>
    <t>Two Children</t>
  </si>
  <si>
    <t>Phase-in</t>
  </si>
  <si>
    <t>Phase-out</t>
  </si>
  <si>
    <t>Determining Region in EITC Schedule (0 = ineligible, 1 = phase-out range, 2 = plateau, 3 = phase-in range)</t>
  </si>
  <si>
    <t>EITC Parameters, Tax Year 1999</t>
  </si>
  <si>
    <t>All income is from wage and salary, self-employment, and net income of unincorporated businesses.</t>
  </si>
  <si>
    <t xml:space="preserve">      A single person with children files as household head.)</t>
  </si>
  <si>
    <t>Version 1.0, Revised 6/1/00.</t>
  </si>
  <si>
    <t xml:space="preserve">     (If you itemize deductions, enter the amount)</t>
  </si>
  <si>
    <t>NA</t>
  </si>
  <si>
    <t>Your benefit under the UUCC:</t>
  </si>
  <si>
    <t>Your net tax liability (-) or cash refund:</t>
  </si>
  <si>
    <t>Calculating EITC Benefit</t>
  </si>
  <si>
    <t>UUCC Parameters</t>
  </si>
  <si>
    <t>Three Children</t>
  </si>
  <si>
    <t>Four Children</t>
  </si>
  <si>
    <t>Five Children</t>
  </si>
  <si>
    <t>Six Children</t>
  </si>
  <si>
    <t>Minimum UUCC Benefit per Child, Tax Year 1999</t>
  </si>
  <si>
    <t>End of</t>
  </si>
  <si>
    <t>Phase-In</t>
  </si>
  <si>
    <t>Beginning,</t>
  </si>
  <si>
    <t>Phase-Out</t>
  </si>
  <si>
    <t>Rate</t>
  </si>
  <si>
    <t>Maximum</t>
  </si>
  <si>
    <t>Benefit</t>
  </si>
  <si>
    <t>Seven Children</t>
  </si>
  <si>
    <t>Eight Children</t>
  </si>
  <si>
    <t>Nine Children</t>
  </si>
  <si>
    <t>Ten Children</t>
  </si>
  <si>
    <t>Determining Region in UUCC Schedule (0 = minimum benefit, 1 = phase-out range, 2 = plateau, 3 = phase-in range)</t>
  </si>
  <si>
    <t>There is no interest or dividend income.</t>
  </si>
  <si>
    <t>All children indicated are qualified dependents under the EITC.</t>
  </si>
  <si>
    <t>Calculating UUCC Benefit</t>
  </si>
  <si>
    <t>Your income tax liability before EITC/UUCC is:</t>
  </si>
  <si>
    <t xml:space="preserve">     (If you file as 'single,' you must enter zero.</t>
  </si>
  <si>
    <t>The number of dependent children does not exceed 10.</t>
  </si>
  <si>
    <t>Error Messages</t>
  </si>
  <si>
    <t>ERROR:  Your taxable income is too high for this calculator, though you may get a tax cut under the UUCC.</t>
  </si>
  <si>
    <t>&gt;&gt;&gt;&gt;&gt;&gt;&gt;&gt;&gt;&gt;</t>
  </si>
  <si>
    <t>Your tax savings or higher cash refund under the UUCC:&gt;&gt;&gt;</t>
  </si>
  <si>
    <t>Tax calculation, before Child Credits (if applicable)</t>
  </si>
  <si>
    <t>Tax calculation, after Child Credits (if applicable)</t>
  </si>
  <si>
    <t>Tax brackets (taxable income)</t>
  </si>
  <si>
    <t>Do not attempt to use it to file your Federal income taxes!!</t>
  </si>
  <si>
    <t>Your standard deduction:</t>
  </si>
  <si>
    <t>Enter your family's annual wages/salary……………………….</t>
  </si>
  <si>
    <t>Enter your filing status…………………………………………</t>
  </si>
  <si>
    <t>Tax liabilities for incomes above certain levels cannot be calculated.</t>
  </si>
  <si>
    <t>Principal Assumptions of Calculator:</t>
  </si>
  <si>
    <t>m</t>
  </si>
  <si>
    <t>How many children do you have?……..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</si>
</sst>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"/>
    <numFmt numFmtId="169" formatCode="0.0000"/>
    <numFmt numFmtId="170" formatCode="&quot;$&quot;#,##0.00"/>
    <numFmt numFmtId="171" formatCode="&quot;$&quot;#,##0.0000"/>
  </numFmts>
  <fonts count="8">
    <font>
      <sz val="10"/>
      <name val="Arial"/>
      <family val="0"/>
    </font>
    <font>
      <b/>
      <sz val="2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9" fontId="0" fillId="0" borderId="0" xfId="19" applyAlignment="1">
      <alignment/>
    </xf>
    <xf numFmtId="9" fontId="5" fillId="0" borderId="0" xfId="19" applyFont="1" applyAlignment="1">
      <alignment horizontal="right"/>
    </xf>
    <xf numFmtId="166" fontId="0" fillId="0" borderId="0" xfId="15" applyNumberFormat="1" applyAlignment="1">
      <alignment horizontal="right"/>
    </xf>
    <xf numFmtId="166" fontId="0" fillId="0" borderId="0" xfId="15" applyNumberFormat="1" applyAlignment="1">
      <alignment/>
    </xf>
    <xf numFmtId="3" fontId="0" fillId="0" borderId="0" xfId="15" applyNumberFormat="1" applyAlignment="1">
      <alignment/>
    </xf>
    <xf numFmtId="10" fontId="0" fillId="0" borderId="0" xfId="19" applyNumberFormat="1" applyAlignment="1">
      <alignment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164" fontId="0" fillId="0" borderId="0" xfId="15" applyNumberForma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2" borderId="0" xfId="0" applyFont="1" applyFill="1" applyAlignment="1">
      <alignment/>
    </xf>
    <xf numFmtId="164" fontId="0" fillId="2" borderId="0" xfId="0" applyNumberFormat="1" applyFill="1" applyAlignment="1">
      <alignment horizontal="right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164" fontId="2" fillId="2" borderId="0" xfId="0" applyNumberFormat="1" applyFont="1" applyFill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0" fontId="5" fillId="2" borderId="0" xfId="0" applyFont="1" applyFill="1" applyAlignment="1">
      <alignment/>
    </xf>
    <xf numFmtId="166" fontId="0" fillId="2" borderId="2" xfId="15" applyNumberFormat="1" applyFill="1" applyBorder="1" applyAlignment="1">
      <alignment horizontal="right"/>
    </xf>
    <xf numFmtId="166" fontId="0" fillId="2" borderId="0" xfId="15" applyNumberFormat="1" applyFill="1" applyAlignment="1">
      <alignment horizontal="right"/>
    </xf>
    <xf numFmtId="164" fontId="0" fillId="2" borderId="0" xfId="0" applyNumberFormat="1" applyFill="1" applyAlignment="1" quotePrefix="1">
      <alignment horizontal="right"/>
    </xf>
    <xf numFmtId="164" fontId="0" fillId="2" borderId="3" xfId="0" applyNumberFormat="1" applyFill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0" fontId="7" fillId="2" borderId="4" xfId="0" applyFont="1" applyFill="1" applyBorder="1" applyAlignment="1">
      <alignment/>
    </xf>
    <xf numFmtId="0" fontId="0" fillId="2" borderId="4" xfId="0" applyFill="1" applyBorder="1" applyAlignment="1">
      <alignment/>
    </xf>
    <xf numFmtId="164" fontId="2" fillId="2" borderId="4" xfId="0" applyNumberFormat="1" applyFont="1" applyFill="1" applyBorder="1" applyAlignment="1">
      <alignment horizontal="right"/>
    </xf>
    <xf numFmtId="37" fontId="6" fillId="2" borderId="0" xfId="15" applyNumberFormat="1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50.28125" style="0" customWidth="1"/>
    <col min="2" max="2" width="12.7109375" style="2" customWidth="1"/>
    <col min="3" max="3" width="13.140625" style="2" customWidth="1"/>
    <col min="4" max="4" width="11.7109375" style="0" customWidth="1"/>
    <col min="5" max="5" width="11.28125" style="0" customWidth="1"/>
    <col min="6" max="6" width="12.7109375" style="0" customWidth="1"/>
    <col min="7" max="7" width="10.421875" style="0" customWidth="1"/>
  </cols>
  <sheetData>
    <row r="1" spans="1:3" ht="35.25">
      <c r="A1" s="16" t="s">
        <v>0</v>
      </c>
      <c r="B1" s="17"/>
      <c r="C1" s="17"/>
    </row>
    <row r="2" spans="1:3" ht="12.75">
      <c r="A2" s="18" t="s">
        <v>13</v>
      </c>
      <c r="B2" s="17"/>
      <c r="C2" s="17"/>
    </row>
    <row r="3" spans="1:3" ht="12.75">
      <c r="A3" s="19" t="s">
        <v>14</v>
      </c>
      <c r="B3" s="17"/>
      <c r="C3" s="17"/>
    </row>
    <row r="4" spans="1:3" ht="12.75">
      <c r="A4" s="19" t="s">
        <v>61</v>
      </c>
      <c r="B4" s="17"/>
      <c r="C4" s="17"/>
    </row>
    <row r="5" spans="1:3" ht="12.75">
      <c r="A5" s="30" t="s">
        <v>24</v>
      </c>
      <c r="B5" s="29"/>
      <c r="C5" s="29"/>
    </row>
    <row r="6" spans="1:3" ht="12.75">
      <c r="A6" s="20"/>
      <c r="B6" s="21" t="s">
        <v>3</v>
      </c>
      <c r="C6" s="21" t="s">
        <v>5</v>
      </c>
    </row>
    <row r="7" spans="1:3" ht="12.75">
      <c r="A7" s="31"/>
      <c r="B7" s="32" t="s">
        <v>4</v>
      </c>
      <c r="C7" s="32" t="s">
        <v>6</v>
      </c>
    </row>
    <row r="8" spans="1:3" ht="13.5" thickBot="1">
      <c r="A8" s="20"/>
      <c r="B8" s="17"/>
      <c r="C8" s="17"/>
    </row>
    <row r="9" spans="1:3" ht="14.25" thickBot="1" thickTop="1">
      <c r="A9" s="20" t="s">
        <v>63</v>
      </c>
      <c r="B9" s="22">
        <v>34000</v>
      </c>
      <c r="C9" s="17">
        <f>B9</f>
        <v>34000</v>
      </c>
    </row>
    <row r="10" spans="1:3" ht="14.25" thickBot="1" thickTop="1">
      <c r="A10" s="20" t="s">
        <v>64</v>
      </c>
      <c r="B10" s="23" t="s">
        <v>67</v>
      </c>
      <c r="C10" s="17" t="str">
        <f>B10</f>
        <v>m</v>
      </c>
    </row>
    <row r="11" spans="1:3" ht="13.5" thickTop="1">
      <c r="A11" s="24" t="s">
        <v>1</v>
      </c>
      <c r="B11" s="17"/>
      <c r="C11" s="17"/>
    </row>
    <row r="12" spans="1:3" ht="13.5" thickBot="1">
      <c r="A12" s="24" t="s">
        <v>2</v>
      </c>
      <c r="B12" s="17"/>
      <c r="C12" s="17"/>
    </row>
    <row r="13" spans="1:3" ht="14.25" thickBot="1" thickTop="1">
      <c r="A13" s="20" t="s">
        <v>68</v>
      </c>
      <c r="B13" s="25">
        <v>1</v>
      </c>
      <c r="C13" s="26">
        <f>B13</f>
        <v>1</v>
      </c>
    </row>
    <row r="14" spans="1:3" ht="15.75" customHeight="1" thickTop="1">
      <c r="A14" s="24" t="s">
        <v>52</v>
      </c>
      <c r="B14" s="33" t="str">
        <f>IF(B13=0," ",IF(B10="s","ERROR. If you are unmarried with children, you must file as head of household and enter 'h' above."," "))</f>
        <v> </v>
      </c>
      <c r="C14" s="34"/>
    </row>
    <row r="15" spans="1:3" ht="16.5" customHeight="1">
      <c r="A15" s="24" t="s">
        <v>23</v>
      </c>
      <c r="B15" s="34"/>
      <c r="C15" s="34"/>
    </row>
    <row r="16" spans="1:3" ht="12.75">
      <c r="A16" s="20" t="s">
        <v>62</v>
      </c>
      <c r="B16" s="27">
        <f>IF(B10="s",4300,(IF(B10="h",6350,7200)))</f>
        <v>7200</v>
      </c>
      <c r="C16" s="27">
        <f>IF(C10="s",4300,(IF(C10="h",6350,7200)))</f>
        <v>7200</v>
      </c>
    </row>
    <row r="17" spans="1:3" ht="12.75">
      <c r="A17" s="24" t="s">
        <v>25</v>
      </c>
      <c r="B17" s="27"/>
      <c r="C17" s="27"/>
    </row>
    <row r="18" spans="1:3" ht="12.75">
      <c r="A18" s="20" t="s">
        <v>7</v>
      </c>
      <c r="B18" s="27">
        <f>IF(B10="s",2750,(IF(B10="h",(B13+1)*2750,(B13+2)*2750)))</f>
        <v>8250</v>
      </c>
      <c r="C18" s="27">
        <f>IF(C10="s",2750,(IF(C10="h",2750,2*2750)))</f>
        <v>5500</v>
      </c>
    </row>
    <row r="19" spans="1:3" ht="12.75">
      <c r="A19" s="20" t="s">
        <v>8</v>
      </c>
      <c r="B19" s="17">
        <f>IF(B9-B16-B18&gt;0,B9-B16-B18,0)</f>
        <v>18550</v>
      </c>
      <c r="C19" s="17">
        <f>IF(C9-C16-C18&gt;0,C9-C16-C18,0)</f>
        <v>21300</v>
      </c>
    </row>
    <row r="20" spans="1:3" ht="12.75">
      <c r="A20" s="35" t="str">
        <f>IF(TYPE(B21)=1," ",A117)</f>
        <v> </v>
      </c>
      <c r="B20" s="36"/>
      <c r="C20" s="37"/>
    </row>
    <row r="21" spans="1:3" ht="12.75">
      <c r="A21" s="20" t="s">
        <v>51</v>
      </c>
      <c r="B21" s="17">
        <f>IF(IF(B10="s",B50,IF(B10="h",B51,B52))&gt;0,IF(B10="s",B50,IF(B10="h",B51,B52)),0)</f>
        <v>2282.5</v>
      </c>
      <c r="C21" s="17">
        <f>IF(IF(C10="s",C45,IF(C10="h",C46,C47))&gt;0,IF(C10="s",C45,IF(C10="h",C46,C47)),0)</f>
        <v>3195</v>
      </c>
    </row>
    <row r="22" spans="1:3" ht="12.75">
      <c r="A22" s="20" t="s">
        <v>9</v>
      </c>
      <c r="B22" s="17">
        <f>IF(B13&gt;=2,B67,IF(B13=1,B66,B65))</f>
        <v>0</v>
      </c>
      <c r="C22" s="17" t="s">
        <v>26</v>
      </c>
    </row>
    <row r="23" spans="1:3" ht="12.75">
      <c r="A23" s="20" t="s">
        <v>27</v>
      </c>
      <c r="B23" s="27" t="s">
        <v>26</v>
      </c>
      <c r="C23" s="17">
        <f>IF(C13=0,B101,IF(C13=1,B102,IF(C13=2,B103,IF(C13=3,B104,IF(C13=4,B105,IF(C13=5,B106,IF(C13=6,B107,B113)))))))</f>
        <v>2041.1895111933195</v>
      </c>
    </row>
    <row r="24" spans="1:3" ht="12.75">
      <c r="A24" s="20" t="s">
        <v>28</v>
      </c>
      <c r="B24" s="17">
        <f>B22-B21</f>
        <v>-2282.5</v>
      </c>
      <c r="C24" s="17">
        <f>C23-C21</f>
        <v>-1153.8104888066805</v>
      </c>
    </row>
    <row r="25" spans="1:3" ht="13.5" thickBot="1">
      <c r="A25" s="20"/>
      <c r="B25" s="17"/>
      <c r="C25" s="17"/>
    </row>
    <row r="26" spans="1:3" ht="14.25" thickBot="1" thickTop="1">
      <c r="A26" s="20" t="s">
        <v>57</v>
      </c>
      <c r="B26" s="17" t="s">
        <v>56</v>
      </c>
      <c r="C26" s="28">
        <f>-B24+C24</f>
        <v>1128.6895111933195</v>
      </c>
    </row>
    <row r="27" spans="1:3" ht="13.5" thickTop="1">
      <c r="A27" s="20"/>
      <c r="B27" s="17"/>
      <c r="C27" s="17"/>
    </row>
    <row r="29" ht="12.75">
      <c r="A29" s="3" t="s">
        <v>66</v>
      </c>
    </row>
    <row r="30" ht="12.75">
      <c r="A30" s="10" t="s">
        <v>65</v>
      </c>
    </row>
    <row r="31" ht="12.75">
      <c r="A31" t="s">
        <v>22</v>
      </c>
    </row>
    <row r="32" ht="12.75">
      <c r="A32" t="s">
        <v>48</v>
      </c>
    </row>
    <row r="33" ht="12.75">
      <c r="A33" t="s">
        <v>49</v>
      </c>
    </row>
    <row r="34" ht="12.75">
      <c r="A34" t="s">
        <v>53</v>
      </c>
    </row>
    <row r="39" spans="1:3" ht="12.75">
      <c r="A39" s="3" t="s">
        <v>60</v>
      </c>
      <c r="B39" s="5">
        <v>0.15</v>
      </c>
      <c r="C39" s="5">
        <v>0.28</v>
      </c>
    </row>
    <row r="40" spans="1:3" ht="12.75">
      <c r="A40" t="s">
        <v>10</v>
      </c>
      <c r="B40" s="2">
        <v>25750</v>
      </c>
      <c r="C40" s="2">
        <v>62450</v>
      </c>
    </row>
    <row r="41" spans="1:3" ht="12.75">
      <c r="A41" t="s">
        <v>11</v>
      </c>
      <c r="B41" s="2">
        <v>34550</v>
      </c>
      <c r="C41" s="2">
        <v>89150</v>
      </c>
    </row>
    <row r="42" spans="1:3" ht="12.75">
      <c r="A42" t="s">
        <v>12</v>
      </c>
      <c r="B42" s="2">
        <v>43050</v>
      </c>
      <c r="C42" s="2">
        <v>104050</v>
      </c>
    </row>
    <row r="44" ht="12.75">
      <c r="A44" s="3" t="s">
        <v>58</v>
      </c>
    </row>
    <row r="45" spans="1:3" ht="12.75">
      <c r="A45" t="s">
        <v>10</v>
      </c>
      <c r="B45" s="2">
        <f>(IF(B$19&gt;C40,0.012345,IF(B$19&gt;B40,0.15*B$19+0.13*(B$19-B40),0.15*B$19)))</f>
        <v>2782.5</v>
      </c>
      <c r="C45" s="2">
        <f>(IF(C$19&gt;C40,0.012345,IF(C$19&gt;B40,0.15*C$19+0.13*(C$19-B40),0.15*C$19)))</f>
        <v>3195</v>
      </c>
    </row>
    <row r="46" spans="1:3" ht="12.75">
      <c r="A46" t="s">
        <v>11</v>
      </c>
      <c r="B46" s="2">
        <f>(IF(B$19&gt;C41,0.012345,IF(B$19&gt;B41,0.15*B$19+0.13*(B$19-B41),0.15*B$19)))</f>
        <v>2782.5</v>
      </c>
      <c r="C46" s="2">
        <f>(IF(C$19&gt;C41,0.012345,IF(C$19&gt;B41,0.15*C$19+0.13*(C$19-B41),0.15*C$19)))</f>
        <v>3195</v>
      </c>
    </row>
    <row r="47" spans="1:3" ht="12.75">
      <c r="A47" t="s">
        <v>12</v>
      </c>
      <c r="B47" s="2">
        <f>(IF(B$19&gt;C42,0.012345,IF(B$19&gt;B42,0.15*B$19+0.13*(B$19-B42),0.15*B$19)))</f>
        <v>2782.5</v>
      </c>
      <c r="C47" s="2">
        <f>(IF(C$19&gt;C42,0.012345,IF(C$19&gt;B42,0.15*C$19+0.13*(C$19-B42),0.15*C$19)))</f>
        <v>3195</v>
      </c>
    </row>
    <row r="49" ht="12.75">
      <c r="A49" s="3" t="s">
        <v>59</v>
      </c>
    </row>
    <row r="50" spans="1:3" ht="12.75">
      <c r="A50" t="s">
        <v>10</v>
      </c>
      <c r="B50" s="2">
        <f>IF(B45=0.012345,"ERROR",B45-B$13*500)</f>
        <v>2282.5</v>
      </c>
      <c r="C50" s="2">
        <f>IF(C45=0.012345,"ERROR",C45)</f>
        <v>3195</v>
      </c>
    </row>
    <row r="51" spans="1:3" ht="12.75">
      <c r="A51" t="s">
        <v>11</v>
      </c>
      <c r="B51" s="2">
        <f>IF(B46=0.012345,"ERROR",B46-B$13*500)</f>
        <v>2282.5</v>
      </c>
      <c r="C51" s="2">
        <f>IF(C46=0.012345,"ERROR",C46)</f>
        <v>3195</v>
      </c>
    </row>
    <row r="52" spans="1:3" ht="12.75">
      <c r="A52" t="s">
        <v>12</v>
      </c>
      <c r="B52" s="2">
        <f>IF(B47=0.012345,"ERROR",B47-B$13*500)</f>
        <v>2282.5</v>
      </c>
      <c r="C52" s="2">
        <f>IF(C47=0.012345,"ERROR",C47)</f>
        <v>3195</v>
      </c>
    </row>
    <row r="53" spans="5:6" ht="12.75">
      <c r="E53" s="1" t="s">
        <v>18</v>
      </c>
      <c r="F53" s="1" t="s">
        <v>19</v>
      </c>
    </row>
    <row r="54" ht="12.75">
      <c r="A54" s="3" t="s">
        <v>21</v>
      </c>
    </row>
    <row r="55" spans="1:6" ht="12.75">
      <c r="A55" t="s">
        <v>15</v>
      </c>
      <c r="B55" s="2">
        <v>4500</v>
      </c>
      <c r="C55" s="2">
        <v>5700</v>
      </c>
      <c r="D55" s="8">
        <v>10200</v>
      </c>
      <c r="E55" s="9">
        <v>0.0765</v>
      </c>
      <c r="F55" s="9">
        <v>0.0765</v>
      </c>
    </row>
    <row r="56" spans="1:6" ht="12.75">
      <c r="A56" t="s">
        <v>16</v>
      </c>
      <c r="B56" s="2">
        <v>6800</v>
      </c>
      <c r="C56" s="2">
        <v>12500</v>
      </c>
      <c r="D56" s="8">
        <v>26900</v>
      </c>
      <c r="E56" s="9">
        <v>0.34</v>
      </c>
      <c r="F56" s="9">
        <v>0.1606</v>
      </c>
    </row>
    <row r="57" spans="1:6" ht="12.75">
      <c r="A57" t="s">
        <v>17</v>
      </c>
      <c r="B57" s="2">
        <v>9500</v>
      </c>
      <c r="C57" s="2">
        <v>12500</v>
      </c>
      <c r="D57" s="8">
        <v>30850</v>
      </c>
      <c r="E57" s="9">
        <v>0.4017</v>
      </c>
      <c r="F57" s="9">
        <v>0.208</v>
      </c>
    </row>
    <row r="58" spans="5:6" ht="12.75">
      <c r="E58" s="4"/>
      <c r="F58" s="4"/>
    </row>
    <row r="59" ht="12.75">
      <c r="A59" s="3" t="s">
        <v>20</v>
      </c>
    </row>
    <row r="60" spans="1:2" ht="12.75">
      <c r="A60" t="s">
        <v>15</v>
      </c>
      <c r="B60" s="6">
        <f>IF(B$9&gt;D55,0,IF(B$9&gt;C55,1,IF(B$9&gt;B55,2,3)))</f>
        <v>0</v>
      </c>
    </row>
    <row r="61" spans="1:2" ht="12.75">
      <c r="A61" t="s">
        <v>16</v>
      </c>
      <c r="B61" s="6">
        <f>IF(B$9&gt;D56,0,IF(B$9&gt;C56,1,IF(B$9&gt;B56,2,3)))</f>
        <v>0</v>
      </c>
    </row>
    <row r="62" spans="1:2" ht="12.75">
      <c r="A62" t="s">
        <v>17</v>
      </c>
      <c r="B62" s="6">
        <f>IF(B$9&gt;D57,0,IF(B$9&gt;C57,1,IF(B$9&gt;B57,2,3)))</f>
        <v>0</v>
      </c>
    </row>
    <row r="64" ht="12.75">
      <c r="A64" s="3" t="s">
        <v>29</v>
      </c>
    </row>
    <row r="65" spans="1:2" ht="12.75">
      <c r="A65" t="s">
        <v>15</v>
      </c>
      <c r="B65" s="2">
        <f>IF(B60=0,0,IF(B60=3,E55*B$9,IF(B60=2,E55*B55,E55*B55-(B$9-C55)*F55)))</f>
        <v>0</v>
      </c>
    </row>
    <row r="66" spans="1:2" ht="12.75">
      <c r="A66" t="s">
        <v>16</v>
      </c>
      <c r="B66" s="2">
        <f>IF(B61=0,0,IF(B61=3,E56*B$9,IF(B61=2,E56*B56,E56*B56-(B$9-C56)*F56)))</f>
        <v>0</v>
      </c>
    </row>
    <row r="67" spans="1:2" ht="12.75">
      <c r="A67" t="s">
        <v>17</v>
      </c>
      <c r="B67" s="2">
        <f>IF(B62=0,0,IF(B62=3,E57*B$9,IF(B62=2,E57*B57,E57*B57-(B$9-C57)*F57)))</f>
        <v>0</v>
      </c>
    </row>
    <row r="69" ht="12.75">
      <c r="A69" s="3" t="s">
        <v>30</v>
      </c>
    </row>
    <row r="70" spans="1:2" ht="12.75">
      <c r="A70" s="10" t="s">
        <v>35</v>
      </c>
      <c r="B70" s="2">
        <v>1270</v>
      </c>
    </row>
    <row r="71" ht="12.75">
      <c r="A71" s="10"/>
    </row>
    <row r="72" spans="1:7" ht="12.75">
      <c r="A72" s="10"/>
      <c r="B72" s="13" t="s">
        <v>36</v>
      </c>
      <c r="C72" s="13" t="s">
        <v>38</v>
      </c>
      <c r="D72" s="14" t="s">
        <v>36</v>
      </c>
      <c r="E72" s="14" t="s">
        <v>37</v>
      </c>
      <c r="F72" s="14" t="s">
        <v>39</v>
      </c>
      <c r="G72" s="14" t="s">
        <v>41</v>
      </c>
    </row>
    <row r="73" spans="1:7" ht="12.75">
      <c r="A73" s="10"/>
      <c r="B73" s="13" t="s">
        <v>37</v>
      </c>
      <c r="C73" s="13" t="s">
        <v>39</v>
      </c>
      <c r="D73" s="14" t="s">
        <v>39</v>
      </c>
      <c r="E73" s="14" t="s">
        <v>40</v>
      </c>
      <c r="F73" s="14" t="s">
        <v>40</v>
      </c>
      <c r="G73" s="14" t="s">
        <v>42</v>
      </c>
    </row>
    <row r="74" spans="1:8" ht="12.75">
      <c r="A74" t="s">
        <v>15</v>
      </c>
      <c r="B74" s="12">
        <f aca="true" t="shared" si="0" ref="B74:B84">G74/E74</f>
        <v>5000</v>
      </c>
      <c r="C74" s="2">
        <v>6500</v>
      </c>
      <c r="D74" s="7">
        <v>16500</v>
      </c>
      <c r="E74">
        <v>0.153</v>
      </c>
      <c r="F74" s="11">
        <v>0.0765</v>
      </c>
      <c r="G74" s="12">
        <v>765</v>
      </c>
      <c r="H74">
        <v>0</v>
      </c>
    </row>
    <row r="75" spans="1:8" ht="12.75">
      <c r="A75" t="s">
        <v>16</v>
      </c>
      <c r="B75" s="12">
        <f t="shared" si="0"/>
        <v>8823.529411764704</v>
      </c>
      <c r="C75" s="2">
        <f>B75+6000</f>
        <v>14823.529411764704</v>
      </c>
      <c r="D75" s="7">
        <v>49424</v>
      </c>
      <c r="E75">
        <v>0.34</v>
      </c>
      <c r="F75" s="11">
        <f>(G75-H75*$B$70)/(D75-C75)</f>
        <v>0.04999931996844654</v>
      </c>
      <c r="G75" s="12">
        <v>3000</v>
      </c>
      <c r="H75">
        <v>1</v>
      </c>
    </row>
    <row r="76" spans="1:8" ht="12.75">
      <c r="A76" t="s">
        <v>17</v>
      </c>
      <c r="B76" s="12">
        <f t="shared" si="0"/>
        <v>11202.389843166542</v>
      </c>
      <c r="C76" s="2">
        <f>B76+6000</f>
        <v>17202.389843166544</v>
      </c>
      <c r="D76" s="7">
        <v>52839</v>
      </c>
      <c r="E76">
        <v>0.4017</v>
      </c>
      <c r="F76" s="11">
        <f>(G76-H76*$B$70)/(D76-C76)</f>
        <v>0.05499961953098849</v>
      </c>
      <c r="G76" s="12">
        <v>4500</v>
      </c>
      <c r="H76">
        <v>2</v>
      </c>
    </row>
    <row r="77" spans="1:8" ht="12.75">
      <c r="A77" t="s">
        <v>31</v>
      </c>
      <c r="B77" s="12">
        <f t="shared" si="0"/>
        <v>13193.925815285038</v>
      </c>
      <c r="C77" s="2">
        <f>B77+6000</f>
        <v>19193.925815285038</v>
      </c>
      <c r="D77" s="7">
        <v>54253</v>
      </c>
      <c r="E77">
        <f>E$76</f>
        <v>0.4017</v>
      </c>
      <c r="F77" s="11">
        <f>(G77-H77*$B$70)/(D77-C77)</f>
        <v>0.04249969614570169</v>
      </c>
      <c r="G77" s="12">
        <v>5300</v>
      </c>
      <c r="H77">
        <v>3</v>
      </c>
    </row>
    <row r="78" spans="1:8" ht="12.75">
      <c r="A78" t="s">
        <v>32</v>
      </c>
      <c r="B78" s="12">
        <f t="shared" si="0"/>
        <v>15185.461787403536</v>
      </c>
      <c r="C78" s="2">
        <f>B78+6000</f>
        <v>21185.461787403536</v>
      </c>
      <c r="D78" s="7">
        <v>58276</v>
      </c>
      <c r="E78">
        <f aca="true" t="shared" si="1" ref="E78:E84">E$76</f>
        <v>0.4017</v>
      </c>
      <c r="F78" s="11">
        <f>(G78-H78*$B$70)/(D78-C78)</f>
        <v>0.027500274979929885</v>
      </c>
      <c r="G78" s="12">
        <v>6100</v>
      </c>
      <c r="H78">
        <v>4</v>
      </c>
    </row>
    <row r="79" spans="1:8" ht="12.75">
      <c r="A79" t="s">
        <v>33</v>
      </c>
      <c r="B79" s="12">
        <f t="shared" si="0"/>
        <v>17176.99775952203</v>
      </c>
      <c r="C79" s="2">
        <f>B79+6000</f>
        <v>23176.99775952203</v>
      </c>
      <c r="D79" s="7">
        <v>59844</v>
      </c>
      <c r="E79">
        <f t="shared" si="1"/>
        <v>0.4017</v>
      </c>
      <c r="F79" s="11">
        <f>(G79-H79*$B$70)/(D79-C79)</f>
        <v>0.014999862721060844</v>
      </c>
      <c r="G79" s="12">
        <v>6900</v>
      </c>
      <c r="H79">
        <v>5</v>
      </c>
    </row>
    <row r="80" spans="1:8" ht="12.75">
      <c r="A80" t="s">
        <v>34</v>
      </c>
      <c r="B80" s="12">
        <f t="shared" si="0"/>
        <v>18969.380134428677</v>
      </c>
      <c r="C80" s="1" t="s">
        <v>26</v>
      </c>
      <c r="D80" s="1" t="s">
        <v>26</v>
      </c>
      <c r="E80">
        <f t="shared" si="1"/>
        <v>0.4017</v>
      </c>
      <c r="F80">
        <v>0</v>
      </c>
      <c r="G80" s="2">
        <f>H80*$B$70</f>
        <v>7620</v>
      </c>
      <c r="H80">
        <v>6</v>
      </c>
    </row>
    <row r="81" spans="1:8" ht="12.75">
      <c r="A81" t="s">
        <v>43</v>
      </c>
      <c r="B81" s="12">
        <f t="shared" si="0"/>
        <v>22130.943490166792</v>
      </c>
      <c r="C81" s="1" t="s">
        <v>26</v>
      </c>
      <c r="D81" s="1" t="s">
        <v>26</v>
      </c>
      <c r="E81">
        <f t="shared" si="1"/>
        <v>0.4017</v>
      </c>
      <c r="F81">
        <v>0</v>
      </c>
      <c r="G81" s="2">
        <f>H81*$B$70</f>
        <v>8890</v>
      </c>
      <c r="H81">
        <v>7</v>
      </c>
    </row>
    <row r="82" spans="1:8" ht="12.75">
      <c r="A82" t="s">
        <v>44</v>
      </c>
      <c r="B82" s="12">
        <f t="shared" si="0"/>
        <v>25292.506845904903</v>
      </c>
      <c r="C82" s="1" t="s">
        <v>26</v>
      </c>
      <c r="D82" s="1" t="s">
        <v>26</v>
      </c>
      <c r="E82">
        <f t="shared" si="1"/>
        <v>0.4017</v>
      </c>
      <c r="F82">
        <v>0</v>
      </c>
      <c r="G82" s="2">
        <f>H82*$B$70</f>
        <v>10160</v>
      </c>
      <c r="H82">
        <v>8</v>
      </c>
    </row>
    <row r="83" spans="1:8" ht="12.75">
      <c r="A83" t="s">
        <v>45</v>
      </c>
      <c r="B83" s="12">
        <f t="shared" si="0"/>
        <v>28454.07020164302</v>
      </c>
      <c r="C83" s="1" t="s">
        <v>26</v>
      </c>
      <c r="D83" s="1" t="s">
        <v>26</v>
      </c>
      <c r="E83">
        <f t="shared" si="1"/>
        <v>0.4017</v>
      </c>
      <c r="F83">
        <v>0</v>
      </c>
      <c r="G83" s="2">
        <f>H83*$B$70</f>
        <v>11430</v>
      </c>
      <c r="H83">
        <v>9</v>
      </c>
    </row>
    <row r="84" spans="1:8" ht="12.75">
      <c r="A84" t="s">
        <v>46</v>
      </c>
      <c r="B84" s="12">
        <f t="shared" si="0"/>
        <v>31615.63355738113</v>
      </c>
      <c r="C84" s="1" t="s">
        <v>26</v>
      </c>
      <c r="D84" s="1" t="s">
        <v>26</v>
      </c>
      <c r="E84">
        <f t="shared" si="1"/>
        <v>0.4017</v>
      </c>
      <c r="F84">
        <v>0</v>
      </c>
      <c r="G84" s="2">
        <f>H84*$B$70</f>
        <v>12700</v>
      </c>
      <c r="H84">
        <v>10</v>
      </c>
    </row>
    <row r="86" ht="12.75">
      <c r="A86" s="3" t="s">
        <v>47</v>
      </c>
    </row>
    <row r="87" ht="12.75">
      <c r="A87" s="3"/>
    </row>
    <row r="88" spans="1:2" ht="12.75">
      <c r="A88" t="s">
        <v>15</v>
      </c>
      <c r="B88" s="6">
        <f aca="true" t="shared" si="2" ref="B88:B93">IF(B$9&gt;D74,0,IF(B$9&gt;C74,1,IF(B$9&gt;B74,2,3)))</f>
        <v>0</v>
      </c>
    </row>
    <row r="89" spans="1:2" ht="12.75">
      <c r="A89" s="15">
        <v>1</v>
      </c>
      <c r="B89" s="6">
        <f t="shared" si="2"/>
        <v>1</v>
      </c>
    </row>
    <row r="90" spans="1:2" ht="12.75">
      <c r="A90" s="15">
        <v>2</v>
      </c>
      <c r="B90" s="6">
        <f t="shared" si="2"/>
        <v>1</v>
      </c>
    </row>
    <row r="91" spans="1:2" ht="12.75">
      <c r="A91" s="15">
        <v>3</v>
      </c>
      <c r="B91" s="6">
        <f t="shared" si="2"/>
        <v>1</v>
      </c>
    </row>
    <row r="92" spans="1:2" ht="12.75">
      <c r="A92" s="15">
        <v>4</v>
      </c>
      <c r="B92" s="6">
        <f t="shared" si="2"/>
        <v>1</v>
      </c>
    </row>
    <row r="93" spans="1:2" ht="12.75">
      <c r="A93" s="15">
        <v>5</v>
      </c>
      <c r="B93" s="6">
        <f t="shared" si="2"/>
        <v>1</v>
      </c>
    </row>
    <row r="94" spans="1:2" ht="12.75">
      <c r="A94" s="15">
        <v>6</v>
      </c>
      <c r="B94" s="6">
        <f>IF(B$9&gt;B80,0,3)</f>
        <v>0</v>
      </c>
    </row>
    <row r="95" spans="1:2" ht="12.75">
      <c r="A95" s="15">
        <v>7</v>
      </c>
      <c r="B95" s="6">
        <f>IF(B$9&gt;B81,0,3)</f>
        <v>0</v>
      </c>
    </row>
    <row r="96" spans="1:2" ht="12.75">
      <c r="A96" s="15">
        <v>8</v>
      </c>
      <c r="B96" s="6">
        <f>IF(B$9&gt;B82,0,3)</f>
        <v>0</v>
      </c>
    </row>
    <row r="97" spans="1:2" ht="12.75">
      <c r="A97" s="15">
        <v>9</v>
      </c>
      <c r="B97" s="6">
        <f>IF(B$9&gt;B83,0,3)</f>
        <v>0</v>
      </c>
    </row>
    <row r="98" spans="1:2" ht="12.75">
      <c r="A98" s="15">
        <v>10</v>
      </c>
      <c r="B98" s="6">
        <f>IF(B$9&gt;B84,0,3)</f>
        <v>0</v>
      </c>
    </row>
    <row r="100" ht="12.75">
      <c r="A100" s="3" t="s">
        <v>50</v>
      </c>
    </row>
    <row r="101" spans="1:2" ht="12.75">
      <c r="A101" t="s">
        <v>15</v>
      </c>
      <c r="B101" s="2">
        <f>IF(B88=0,0,IF(B88=3,E82*B$9,IF(B88=2,E82*B82,E82*B82-(B$9-C82)*F82)))</f>
        <v>0</v>
      </c>
    </row>
    <row r="102" spans="1:2" ht="12.75">
      <c r="A102" s="15">
        <v>1</v>
      </c>
      <c r="B102" s="2">
        <f>IF(B89=0,A89*B$70,IF(B89=3,E75*B$9,IF(B89=2,G75,G75-(B$9-C75)*F75)))</f>
        <v>2041.1895111933195</v>
      </c>
    </row>
    <row r="103" spans="1:2" ht="12.75">
      <c r="A103" s="15">
        <v>2</v>
      </c>
      <c r="B103" s="2">
        <f>IF(B90=0,A90*B$70,IF(B90=3,E76*B$9,IF(B90=2,G76,G76-(B$9-C76)*F76)))</f>
        <v>3576.1378323442923</v>
      </c>
    </row>
    <row r="104" spans="1:2" ht="12.75">
      <c r="A104" s="15">
        <v>3</v>
      </c>
      <c r="B104" s="2">
        <f>IF(B91=0,A91*B$70,IF(B91=3,E77*B$9,IF(B91=2,G77,G77-(B$9-C77)*F77)))</f>
        <v>4670.746346038896</v>
      </c>
    </row>
    <row r="105" spans="1:2" ht="12.75">
      <c r="A105" s="15">
        <v>4</v>
      </c>
      <c r="B105" s="2">
        <f>IF(B92=0,A92*B$70,IF(B92=3,E78*B$9,IF(B92=2,G78,G78-(B$9-C78)*F78)))</f>
        <v>5747.5966754127785</v>
      </c>
    </row>
    <row r="106" spans="1:2" ht="12.75">
      <c r="A106" s="15">
        <v>5</v>
      </c>
      <c r="B106" s="2">
        <f>IF(B93=0,A93*B$70,IF(B93=3,E79*B$9,IF(B93=2,G79,G79-(B$9-C79)*F79)))</f>
        <v>6737.656452163096</v>
      </c>
    </row>
    <row r="107" spans="1:2" ht="12.75">
      <c r="A107" s="15">
        <v>6</v>
      </c>
      <c r="B107" s="2">
        <f>IF(B94=3,E80*B$9,A107*B$70)</f>
        <v>7620</v>
      </c>
    </row>
    <row r="108" spans="1:2" ht="12.75">
      <c r="A108" s="15">
        <v>7</v>
      </c>
      <c r="B108" s="2">
        <f>IF(B95=3,E81*B$9,A108*B$70)</f>
        <v>8890</v>
      </c>
    </row>
    <row r="109" spans="1:2" ht="12.75">
      <c r="A109" s="15">
        <v>8</v>
      </c>
      <c r="B109" s="2">
        <f>IF(B96=3,E82*B$9,A109*B$70)</f>
        <v>10160</v>
      </c>
    </row>
    <row r="110" spans="1:2" ht="12.75">
      <c r="A110" s="15">
        <v>9</v>
      </c>
      <c r="B110" s="2">
        <f>IF(B97=3,E83*B$9,A110*B$70)</f>
        <v>11430</v>
      </c>
    </row>
    <row r="111" spans="1:2" ht="12.75">
      <c r="A111" s="15">
        <v>10</v>
      </c>
      <c r="B111" s="2">
        <f>IF(B98=3,E84*B$9,A111*B$70)</f>
        <v>12700</v>
      </c>
    </row>
    <row r="113" ht="12.75">
      <c r="B113" s="2">
        <f>IF(B13=7,B108,IF(B13=8,B109,IF(B13=9,B110,B111)))</f>
        <v>12700</v>
      </c>
    </row>
    <row r="115" ht="12.75">
      <c r="A115" t="s">
        <v>54</v>
      </c>
    </row>
    <row r="116" ht="12.75">
      <c r="C116" s="6"/>
    </row>
    <row r="117" ht="12.75">
      <c r="A117" t="s">
        <v>55</v>
      </c>
    </row>
  </sheetData>
  <mergeCells count="2">
    <mergeCell ref="B14:C15"/>
    <mergeCell ref="A20:C2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Economic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B. Sawicky</dc:creator>
  <cp:keywords/>
  <dc:description/>
  <cp:lastModifiedBy>Joe procopio</cp:lastModifiedBy>
  <dcterms:created xsi:type="dcterms:W3CDTF">2000-05-24T18:01:11Z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